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\\chu-brest\Public\PHARMACIE\Privé\G3- Cellule Marchés\PARTAGE CELLULE MARCHES\CONSULTATIONS\DM - COELIOSCOPIE\2026 - MNCOE - 2025PHIE0127\03 - DOCUMENTS DE MARCHE\"/>
    </mc:Choice>
  </mc:AlternateContent>
  <bookViews>
    <workbookView xWindow="0" yWindow="0" windowWidth="25200" windowHeight="11985"/>
  </bookViews>
  <sheets>
    <sheet name="QUANTITES" sheetId="1" r:id="rId1"/>
    <sheet name="SPECIMENS-ECHANTILLONS" sheetId="6" r:id="rId2"/>
    <sheet name="LOTS" sheetId="4" r:id="rId3"/>
  </sheets>
  <definedNames>
    <definedName name="_xlnm._FilterDatabase" localSheetId="2" hidden="1">LOTS!$A$7:$E$7</definedName>
    <definedName name="_xlnm._FilterDatabase" localSheetId="0" hidden="1">QUANTITES!$A$9:$J$15</definedName>
    <definedName name="_xlnm._FilterDatabase" localSheetId="1" hidden="1">'SPECIMENS-ECHANTILLONS'!$A$8:$G$14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6" l="1"/>
  <c r="G15" i="1"/>
  <c r="I16" i="1" l="1"/>
  <c r="J16" i="1"/>
  <c r="G15" i="6" l="1"/>
  <c r="H16" i="1" l="1"/>
  <c r="F16" i="1"/>
  <c r="F10" i="6"/>
  <c r="F11" i="6"/>
  <c r="F12" i="6"/>
  <c r="F13" i="6"/>
  <c r="F9" i="6"/>
  <c r="D8" i="4"/>
  <c r="D9" i="4"/>
  <c r="E9" i="4" s="1"/>
  <c r="D10" i="4"/>
  <c r="E10" i="4" s="1"/>
  <c r="D11" i="4"/>
  <c r="E11" i="4" s="1"/>
  <c r="G11" i="1"/>
  <c r="G12" i="1"/>
  <c r="G13" i="1"/>
  <c r="G14" i="1"/>
  <c r="G10" i="1"/>
  <c r="F15" i="6" l="1"/>
  <c r="D12" i="4"/>
  <c r="G16" i="1"/>
  <c r="E8" i="4"/>
  <c r="E12" i="4" s="1"/>
</calcChain>
</file>

<file path=xl/sharedStrings.xml><?xml version="1.0" encoding="utf-8"?>
<sst xmlns="http://schemas.openxmlformats.org/spreadsheetml/2006/main" count="84" uniqueCount="33">
  <si>
    <t>LOT</t>
  </si>
  <si>
    <t>LIBELLE DU LOT</t>
  </si>
  <si>
    <t>SOUS-LOT</t>
  </si>
  <si>
    <t>LIBELLE DU SOUS-LOT</t>
  </si>
  <si>
    <t>QUANTITE TOTALE
ESTIMATIVE</t>
  </si>
  <si>
    <t>CLASSE</t>
  </si>
  <si>
    <t>BRETAGNE OCCIDENTALE (29)</t>
  </si>
  <si>
    <r>
      <t xml:space="preserve">GROUPEMENT HOSPITALIER TERRITORIAL </t>
    </r>
    <r>
      <rPr>
        <b/>
        <sz val="16"/>
        <color theme="1"/>
        <rFont val="Calibri"/>
        <family val="2"/>
      </rPr>
      <t>→</t>
    </r>
  </si>
  <si>
    <t>C.H.U. DE BREST</t>
  </si>
  <si>
    <t>UNION HOSPITALIERE DE CORNOUAILLE (29)</t>
  </si>
  <si>
    <t>ANNEXE 3 - CAHIER DES CLAUSES PARTICULIERES (CCP)</t>
  </si>
  <si>
    <r>
      <t xml:space="preserve">QUANTITE TOTALE
MAXIMALE
</t>
    </r>
    <r>
      <rPr>
        <b/>
        <sz val="11"/>
        <color rgb="FFFF0000"/>
        <rFont val="Calibri"/>
        <family val="2"/>
        <scheme val="minor"/>
      </rPr>
      <t>(coefficient 4)</t>
    </r>
  </si>
  <si>
    <r>
      <t xml:space="preserve">QUANTITES = </t>
    </r>
    <r>
      <rPr>
        <b/>
        <sz val="12"/>
        <color rgb="FFFF0000"/>
        <rFont val="Calibri"/>
        <family val="2"/>
        <scheme val="minor"/>
      </rPr>
      <t>CONDITIONNEMENT D'USAGE</t>
    </r>
  </si>
  <si>
    <t>SPECIMENS/ECHANTILLONS PAR ETABLISSEMENTS</t>
  </si>
  <si>
    <t>TOTAL
SPECIMENS/ECHANTILLONS</t>
  </si>
  <si>
    <r>
      <t xml:space="preserve">QUANTITES ESTIMATIVES EXPRIMEES SUR </t>
    </r>
    <r>
      <rPr>
        <b/>
        <sz val="12"/>
        <color rgb="FFFF0000"/>
        <rFont val="Calibri"/>
        <family val="2"/>
        <scheme val="minor"/>
      </rPr>
      <t>12 MOIS</t>
    </r>
  </si>
  <si>
    <t>QUANTITES ESTIMATIVES PAR ETABLISSEMENTS</t>
  </si>
  <si>
    <t>QUANTITES ESTIMATIVES PAR LOTS</t>
  </si>
  <si>
    <t xml:space="preserve"> C.H.I. DE CORNOUAILLE
(QUIMPER - CONCARNEAU)</t>
  </si>
  <si>
    <t>C.H. DES PAYS DE MORLAIX</t>
  </si>
  <si>
    <t>Marché public n°2025PHIE0127</t>
  </si>
  <si>
    <t>La numérotation des lots du marché négocié reprend celle de l'appel d'offre n°2024PHIE0080.</t>
  </si>
  <si>
    <t>ECARTEUR AUTOSTATIQUES USAGE UNIQUE</t>
  </si>
  <si>
    <t>ECARTEURS ELASTIQUES DIFFERENTES TAILLES</t>
  </si>
  <si>
    <t>SUPPORT DIFFERENTES TAILLES</t>
  </si>
  <si>
    <t>TROCART CHEMISE FILETEE, LAME PYRAMIDALE</t>
  </si>
  <si>
    <t>D15MM L100MM</t>
  </si>
  <si>
    <t>TROCART FILETEE SANS LAME</t>
  </si>
  <si>
    <t>DIAM 03MM LONG 70MM</t>
  </si>
  <si>
    <t>DIAM 08MM LONG 100MM</t>
  </si>
  <si>
    <t>TROCART THORACIQUE FLEXIBLE OU NON</t>
  </si>
  <si>
    <t>DIAMETRE 13 MM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</si>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</sst>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theme="1"/>
      <name val="Calibri"/>
      <family val="2"/>
    </font>
    <font>
      <b/>
      <sz val="16"/>
      <color theme="4"/>
      <name val="Calibri"/>
      <family val="2"/>
      <scheme val="minor"/>
    </font>
    <font>
      <b/>
      <sz val="16"/>
      <color theme="5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scheme val="minor"/>
    </font>
    <font>
      <sz val="11"/>
      <name val="Calibri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3" fontId="0" fillId="3" borderId="1" xfId="0" applyNumberFormat="1" applyFill="1" applyBorder="1" applyAlignment="1">
      <alignment horizontal="center" vertical="center"/>
    </xf>
    <xf numFmtId="3" fontId="0" fillId="4" borderId="1" xfId="0" applyNumberFormat="1" applyFill="1" applyBorder="1" applyAlignment="1">
      <alignment horizontal="center" vertical="center"/>
    </xf>
    <xf numFmtId="3" fontId="0" fillId="5" borderId="1" xfId="0" applyNumberFormat="1" applyFill="1" applyBorder="1" applyAlignment="1">
      <alignment horizontal="center" vertical="center" wrapText="1"/>
    </xf>
    <xf numFmtId="3" fontId="1" fillId="6" borderId="3" xfId="0" applyNumberFormat="1" applyFont="1" applyFill="1" applyBorder="1" applyAlignment="1">
      <alignment horizontal="center" vertical="center" wrapText="1"/>
    </xf>
    <xf numFmtId="3" fontId="1" fillId="7" borderId="3" xfId="0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0" fillId="0" borderId="0" xfId="0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3" fontId="1" fillId="2" borderId="2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wrapText="1"/>
    </xf>
    <xf numFmtId="3" fontId="0" fillId="0" borderId="1" xfId="0" applyNumberForma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3" fontId="0" fillId="5" borderId="2" xfId="0" applyNumberForma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3" fontId="1" fillId="2" borderId="10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3" fontId="9" fillId="0" borderId="0" xfId="0" applyNumberFormat="1" applyFont="1" applyBorder="1" applyAlignment="1">
      <alignment horizontal="center" wrapText="1"/>
    </xf>
    <xf numFmtId="3" fontId="8" fillId="0" borderId="0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3" fontId="8" fillId="0" borderId="0" xfId="0" applyNumberFormat="1" applyFont="1" applyBorder="1" applyAlignment="1">
      <alignment horizontal="center" wrapText="1"/>
    </xf>
    <xf numFmtId="0" fontId="6" fillId="0" borderId="0" xfId="0" applyFont="1" applyBorder="1" applyAlignment="1">
      <alignment horizontal="right" wrapText="1"/>
    </xf>
    <xf numFmtId="0" fontId="11" fillId="0" borderId="0" xfId="0" applyFont="1" applyFill="1" applyAlignment="1">
      <alignment horizontal="center" vertical="center"/>
    </xf>
    <xf numFmtId="3" fontId="0" fillId="0" borderId="0" xfId="0" applyNumberForma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3" fontId="14" fillId="4" borderId="1" xfId="0" applyNumberFormat="1" applyFont="1" applyFill="1" applyBorder="1" applyAlignment="1">
      <alignment horizontal="center" vertical="center"/>
    </xf>
    <xf numFmtId="3" fontId="0" fillId="0" borderId="6" xfId="0" applyNumberFormat="1" applyFill="1" applyBorder="1" applyAlignment="1">
      <alignment horizontal="center" vertical="center" wrapText="1"/>
    </xf>
    <xf numFmtId="3" fontId="1" fillId="2" borderId="7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28">
    <dxf>
      <numFmt numFmtId="3" formatCode="#,##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3" formatCode="#,##0"/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2" tint="-9.9978637043366805E-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fill>
        <patternFill patternType="solid">
          <fgColor indexed="64"/>
          <bgColor theme="8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3" formatCode="#,##0"/>
      <fill>
        <patternFill patternType="solid">
          <fgColor indexed="64"/>
          <bgColor theme="5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fill>
        <patternFill patternType="solid">
          <fgColor indexed="64"/>
          <bgColor theme="8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ables/table1.xml><?xml version="1.0" encoding="utf-8"?>
<table xmlns="http://schemas.openxmlformats.org/spreadsheetml/2006/main" id="1" name="Tableau1" displayName="Tableau1" ref="A9:J15" totalsRowShown="0" headerRowDxfId="27" tableBorderDxfId="26">
  <autoFilter ref="A9:J15"/>
  <tableColumns count="10">
    <tableColumn id="1" name="CLASSE" dataDxfId="2"/>
    <tableColumn id="2" name="LOT" dataDxfId="25"/>
    <tableColumn id="3" name="LIBELLE DU LOT" dataDxfId="24"/>
    <tableColumn id="4" name="SOUS-LOT" dataDxfId="23"/>
    <tableColumn id="5" name="LIBELLE DU SOUS-LOT" dataDxfId="22"/>
    <tableColumn id="6" name="QUANTITE TOTALE_x000a_ESTIMATIVE" dataDxfId="21"/>
    <tableColumn id="7" name="QUANTITE TOTALE_x000a_MAXIMALE_x000a_(coefficient 4)" dataDxfId="20">
      <calculatedColumnFormula>F10*4</calculatedColumnFormula>
    </tableColumn>
    <tableColumn id="8" name="C.H.U. DE BREST" dataDxfId="19"/>
    <tableColumn id="9" name="C.H. DES PAYS DE MORLAIX" dataDxfId="18"/>
    <tableColumn id="14" name=" C.H.I. DE CORNOUAILLE_x000a_(QUIMPER - CONCARNEAU)" dataDxfId="17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Tableau2" displayName="Tableau2" ref="A8:G14" totalsRowShown="0" headerRowDxfId="16" tableBorderDxfId="15">
  <autoFilter ref="A8:G14"/>
  <tableColumns count="7">
    <tableColumn id="1" name="CLASSE" dataDxfId="14"/>
    <tableColumn id="2" name="LOT" dataDxfId="13"/>
    <tableColumn id="3" name="LIBELLE DU LOT" dataDxfId="12"/>
    <tableColumn id="4" name="SOUS-LOT" dataDxfId="11"/>
    <tableColumn id="5" name="LIBELLE DU SOUS-LOT" dataDxfId="10"/>
    <tableColumn id="6" name="TOTAL_x000a_SPECIMENS/ECHANTILLONS" dataDxfId="9">
      <calculatedColumnFormula>+SUM(G9:G9)</calculatedColumnFormula>
    </tableColumn>
    <tableColumn id="7" name="C.H.U. DE BREST" dataDxfId="8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Tableau3" displayName="Tableau3" ref="A7:E11" totalsRowShown="0" headerRowDxfId="7" tableBorderDxfId="6">
  <autoFilter ref="A7:E11"/>
  <tableColumns count="5">
    <tableColumn id="1" name="CLASSE" dataDxfId="5"/>
    <tableColumn id="2" name="LOT" dataDxfId="4"/>
    <tableColumn id="3" name="LIBELLE DU LOT" dataDxfId="3"/>
    <tableColumn id="4" name="QUANTITE TOTALE_x000a_ESTIMATIVE" dataDxfId="1">
      <calculatedColumnFormula>SUMIFS(QUANTITES!F:F,QUANTITES!B:B,LOTS!B8)</calculatedColumnFormula>
    </tableColumn>
    <tableColumn id="5" name="QUANTITE TOTALE_x000a_MAXIMALE_x000a_(coefficient 4)" dataDxfId="0">
      <calculatedColumnFormula>D8*4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J16"/>
  <sheetViews>
    <sheetView showGridLines="0" tabSelected="1" zoomScale="85" zoomScaleNormal="85" workbookViewId="0">
      <pane xSplit="7" ySplit="9" topLeftCell="H10" activePane="bottomRight" state="frozen"/>
      <selection pane="topRight" activeCell="H1" sqref="H1"/>
      <selection pane="bottomLeft" activeCell="A9" sqref="A9"/>
      <selection pane="bottomRight" activeCell="E15" sqref="E15"/>
    </sheetView>
  </sheetViews>
  <sheetFormatPr baseColWidth="10" defaultColWidth="36.7109375" defaultRowHeight="15" outlineLevelCol="1" x14ac:dyDescent="0.25"/>
  <cols>
    <col min="1" max="1" width="12.5703125" style="32" bestFit="1" customWidth="1" outlineLevel="1"/>
    <col min="2" max="2" width="9.7109375" style="1" bestFit="1" customWidth="1"/>
    <col min="3" max="3" width="60.7109375" style="32" customWidth="1"/>
    <col min="4" max="4" width="15.140625" style="1" bestFit="1" customWidth="1"/>
    <col min="5" max="5" width="60.7109375" style="32" customWidth="1"/>
    <col min="6" max="7" width="22.28515625" style="5" bestFit="1" customWidth="1"/>
    <col min="8" max="10" width="30.7109375" style="5" customWidth="1"/>
    <col min="11" max="16384" width="36.7109375" style="1"/>
  </cols>
  <sheetData>
    <row r="1" spans="1:10" ht="26.25" x14ac:dyDescent="0.25">
      <c r="A1" s="39" t="s">
        <v>16</v>
      </c>
      <c r="B1" s="39"/>
      <c r="C1" s="39"/>
      <c r="D1" s="39"/>
      <c r="E1" s="39"/>
      <c r="F1" s="39"/>
      <c r="G1" s="39"/>
      <c r="H1" s="12"/>
      <c r="I1" s="12"/>
      <c r="J1" s="12"/>
    </row>
    <row r="2" spans="1:10" ht="23.25" x14ac:dyDescent="0.25">
      <c r="A2" s="40" t="s">
        <v>10</v>
      </c>
      <c r="B2" s="40"/>
      <c r="C2" s="40"/>
      <c r="D2" s="40"/>
      <c r="E2" s="40"/>
      <c r="F2" s="40"/>
      <c r="G2" s="40"/>
      <c r="H2" s="13"/>
      <c r="I2" s="13"/>
      <c r="J2" s="13"/>
    </row>
    <row r="3" spans="1:10" ht="23.25" x14ac:dyDescent="0.25">
      <c r="A3" s="43" t="s">
        <v>20</v>
      </c>
      <c r="B3" s="43"/>
      <c r="C3" s="43"/>
      <c r="D3" s="43"/>
      <c r="E3" s="43"/>
      <c r="F3" s="43"/>
      <c r="G3" s="43"/>
      <c r="H3" s="13"/>
      <c r="I3" s="13"/>
      <c r="J3" s="13"/>
    </row>
    <row r="4" spans="1:10" x14ac:dyDescent="0.25">
      <c r="A4" s="35"/>
      <c r="B4" s="15"/>
      <c r="C4" s="35"/>
      <c r="D4" s="15"/>
      <c r="E4" s="35"/>
      <c r="F4" s="44"/>
      <c r="G4" s="44"/>
    </row>
    <row r="5" spans="1:10" s="15" customFormat="1" ht="15.75" x14ac:dyDescent="0.25">
      <c r="A5" s="45" t="s">
        <v>15</v>
      </c>
      <c r="B5" s="45"/>
      <c r="C5" s="45"/>
      <c r="D5" s="45"/>
      <c r="E5" s="45"/>
      <c r="F5" s="45"/>
      <c r="G5" s="45"/>
      <c r="H5" s="14"/>
      <c r="I5" s="14"/>
      <c r="J5" s="14"/>
    </row>
    <row r="6" spans="1:10" s="15" customFormat="1" ht="15.75" x14ac:dyDescent="0.25">
      <c r="A6" s="46" t="s">
        <v>21</v>
      </c>
      <c r="B6" s="46"/>
      <c r="C6" s="46"/>
      <c r="D6" s="46"/>
      <c r="E6" s="46"/>
      <c r="F6" s="46"/>
      <c r="G6" s="46"/>
      <c r="H6" s="14"/>
      <c r="I6" s="14"/>
      <c r="J6" s="14"/>
    </row>
    <row r="8" spans="1:10" s="23" customFormat="1" ht="42" customHeight="1" x14ac:dyDescent="0.35">
      <c r="A8" s="42" t="s">
        <v>7</v>
      </c>
      <c r="B8" s="42"/>
      <c r="C8" s="42"/>
      <c r="D8" s="42"/>
      <c r="E8" s="42"/>
      <c r="F8" s="42"/>
      <c r="G8" s="42"/>
      <c r="H8" s="41" t="s">
        <v>6</v>
      </c>
      <c r="I8" s="41"/>
      <c r="J8" s="37" t="s">
        <v>9</v>
      </c>
    </row>
    <row r="9" spans="1:10" s="4" customFormat="1" ht="45" x14ac:dyDescent="0.25">
      <c r="A9" s="33" t="s">
        <v>5</v>
      </c>
      <c r="B9" s="22" t="s">
        <v>0</v>
      </c>
      <c r="C9" s="21" t="s">
        <v>1</v>
      </c>
      <c r="D9" s="22" t="s">
        <v>2</v>
      </c>
      <c r="E9" s="21" t="s">
        <v>3</v>
      </c>
      <c r="F9" s="20" t="s">
        <v>4</v>
      </c>
      <c r="G9" s="20" t="s">
        <v>11</v>
      </c>
      <c r="H9" s="9" t="s">
        <v>8</v>
      </c>
      <c r="I9" s="9" t="s">
        <v>19</v>
      </c>
      <c r="J9" s="10" t="s">
        <v>18</v>
      </c>
    </row>
    <row r="10" spans="1:10" x14ac:dyDescent="0.25">
      <c r="A10" s="34" t="s">
        <v>32</v>
      </c>
      <c r="B10" s="3">
        <v>3</v>
      </c>
      <c r="C10" s="31" t="s">
        <v>22</v>
      </c>
      <c r="D10" s="2">
        <v>1</v>
      </c>
      <c r="E10" s="2" t="s">
        <v>23</v>
      </c>
      <c r="F10" s="8">
        <v>366</v>
      </c>
      <c r="G10" s="24">
        <f>F10*4</f>
        <v>1464</v>
      </c>
      <c r="H10" s="7">
        <v>260</v>
      </c>
      <c r="I10" s="7">
        <v>6</v>
      </c>
      <c r="J10" s="6">
        <v>100</v>
      </c>
    </row>
    <row r="11" spans="1:10" x14ac:dyDescent="0.25">
      <c r="A11" s="34" t="s">
        <v>32</v>
      </c>
      <c r="B11" s="3">
        <v>3</v>
      </c>
      <c r="C11" s="2" t="s">
        <v>22</v>
      </c>
      <c r="D11" s="2">
        <v>2</v>
      </c>
      <c r="E11" s="2" t="s">
        <v>24</v>
      </c>
      <c r="F11" s="8">
        <v>42</v>
      </c>
      <c r="G11" s="24">
        <f t="shared" ref="G11:G14" si="0">F11*4</f>
        <v>168</v>
      </c>
      <c r="H11" s="7">
        <v>40</v>
      </c>
      <c r="I11" s="7">
        <v>2</v>
      </c>
      <c r="J11" s="6">
        <v>0</v>
      </c>
    </row>
    <row r="12" spans="1:10" x14ac:dyDescent="0.25">
      <c r="A12" s="34" t="s">
        <v>32</v>
      </c>
      <c r="B12" s="3">
        <v>24</v>
      </c>
      <c r="C12" s="2" t="s">
        <v>25</v>
      </c>
      <c r="D12" s="2">
        <v>1</v>
      </c>
      <c r="E12" s="2" t="s">
        <v>26</v>
      </c>
      <c r="F12" s="8">
        <v>110</v>
      </c>
      <c r="G12" s="24">
        <f t="shared" si="0"/>
        <v>440</v>
      </c>
      <c r="H12" s="7">
        <v>100</v>
      </c>
      <c r="I12" s="7">
        <v>10</v>
      </c>
      <c r="J12" s="6">
        <v>0</v>
      </c>
    </row>
    <row r="13" spans="1:10" x14ac:dyDescent="0.25">
      <c r="A13" s="34" t="s">
        <v>32</v>
      </c>
      <c r="B13" s="3">
        <v>27</v>
      </c>
      <c r="C13" s="2" t="s">
        <v>27</v>
      </c>
      <c r="D13" s="2">
        <v>1</v>
      </c>
      <c r="E13" s="2" t="s">
        <v>28</v>
      </c>
      <c r="F13" s="8">
        <v>20</v>
      </c>
      <c r="G13" s="24">
        <f t="shared" si="0"/>
        <v>80</v>
      </c>
      <c r="H13" s="7">
        <v>20</v>
      </c>
      <c r="I13" s="7">
        <v>0</v>
      </c>
      <c r="J13" s="6">
        <v>0</v>
      </c>
    </row>
    <row r="14" spans="1:10" x14ac:dyDescent="0.25">
      <c r="A14" s="34" t="s">
        <v>32</v>
      </c>
      <c r="B14" s="3">
        <v>27</v>
      </c>
      <c r="C14" s="2" t="s">
        <v>27</v>
      </c>
      <c r="D14" s="2">
        <v>2</v>
      </c>
      <c r="E14" s="2" t="s">
        <v>29</v>
      </c>
      <c r="F14" s="8">
        <v>80</v>
      </c>
      <c r="G14" s="24">
        <f t="shared" si="0"/>
        <v>320</v>
      </c>
      <c r="H14" s="7">
        <v>80</v>
      </c>
      <c r="I14" s="7">
        <v>0</v>
      </c>
      <c r="J14" s="6">
        <v>0</v>
      </c>
    </row>
    <row r="15" spans="1:10" x14ac:dyDescent="0.25">
      <c r="A15" s="34" t="s">
        <v>32</v>
      </c>
      <c r="B15" s="47">
        <v>29</v>
      </c>
      <c r="C15" s="2" t="s">
        <v>30</v>
      </c>
      <c r="D15" s="2">
        <v>1</v>
      </c>
      <c r="E15" s="2" t="s">
        <v>31</v>
      </c>
      <c r="F15" s="8">
        <v>100</v>
      </c>
      <c r="G15" s="24">
        <f>F15*4</f>
        <v>400</v>
      </c>
      <c r="H15" s="7">
        <v>100</v>
      </c>
      <c r="I15" s="7">
        <v>0</v>
      </c>
      <c r="J15" s="6">
        <v>0</v>
      </c>
    </row>
    <row r="16" spans="1:10" x14ac:dyDescent="0.25">
      <c r="A16" s="19"/>
      <c r="B16" s="4"/>
      <c r="C16" s="19"/>
      <c r="D16" s="4"/>
      <c r="E16" s="19"/>
      <c r="F16" s="18">
        <f>SUBTOTAL(9,Tableau1[QUANTITE TOTALE
ESTIMATIVE])</f>
        <v>718</v>
      </c>
      <c r="G16" s="18">
        <f>SUBTOTAL(9,Tableau1[QUANTITE TOTALE
MAXIMALE
(coefficient 4)])</f>
        <v>2872</v>
      </c>
      <c r="H16" s="18">
        <f>SUBTOTAL(9,Tableau1[C.H.U. DE BREST])</f>
        <v>600</v>
      </c>
      <c r="I16" s="18">
        <f>SUBTOTAL(9,Tableau1[C.H. DES PAYS DE MORLAIX])</f>
        <v>18</v>
      </c>
      <c r="J16" s="18">
        <f>SUBTOTAL(9,Tableau1[ C.H.I. DE CORNOUAILLE
(QUIMPER - CONCARNEAU)])</f>
        <v>100</v>
      </c>
    </row>
  </sheetData>
  <sheetProtection algorithmName="SHA-512" hashValue="QS5Zr7I0KGnDvV1Bn4W+Q8ry2zdKHKK7p0k7M4iDizEgWK4JD42DMfAvOxidmzaelHIDY2gv3SLaDOCf80pw5Q==" saltValue="He7cgjkua2oei9cb6uTVTg==" spinCount="100000" sheet="1" objects="1" scenarios="1" formatCells="0" formatColumns="0" formatRows="0" sort="0" autoFilter="0"/>
  <protectedRanges>
    <protectedRange algorithmName="SHA-512" hashValue="L+3OoqdJUpGq5vquGJaH8O1bxoyVt/uxfmSO07t6TPecAxvmXskHkwQs59eK2CSTyqp2DBHsp/4g261XTCbuXQ==" saltValue="jdfFGifRY2ccsT4vSbkBFw==" spinCount="100000" sqref="A7:I16 J1:J16 A17:J1048576 K1:XFD1048576 A1:I6" name="ADMIN"/>
  </protectedRanges>
  <mergeCells count="7">
    <mergeCell ref="A1:G1"/>
    <mergeCell ref="A2:G2"/>
    <mergeCell ref="A5:G5"/>
    <mergeCell ref="A3:G3"/>
    <mergeCell ref="H8:I8"/>
    <mergeCell ref="A8:G8"/>
    <mergeCell ref="A6:G6"/>
  </mergeCells>
  <printOptions horizontalCentered="1"/>
  <pageMargins left="0.23622047244094491" right="0.23622047244094491" top="1.5748031496062993" bottom="0.19685039370078741" header="0.31496062992125984" footer="0.31496062992125984"/>
  <pageSetup paperSize="9" fitToHeight="0" orientation="landscape" r:id="rId1"/>
  <headerFooter>
    <oddHeader>&amp;C&amp;G</oddHeader>
  </headerFooter>
  <legacyDrawingHF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G15"/>
  <sheetViews>
    <sheetView showGridLines="0" zoomScale="85" zoomScaleNormal="85" workbookViewId="0">
      <pane xSplit="6" ySplit="8" topLeftCell="G9" activePane="bottomRight" state="frozen"/>
      <selection pane="topRight" activeCell="H1" sqref="H1"/>
      <selection pane="bottomLeft" activeCell="A9" sqref="A9"/>
      <selection pane="bottomRight" activeCell="B10" sqref="B10:C12"/>
    </sheetView>
  </sheetViews>
  <sheetFormatPr baseColWidth="10" defaultColWidth="30.7109375" defaultRowHeight="15" outlineLevelCol="1" x14ac:dyDescent="0.25"/>
  <cols>
    <col min="1" max="1" width="12.5703125" style="32" bestFit="1" customWidth="1" outlineLevel="1"/>
    <col min="2" max="2" width="9.7109375" style="1" bestFit="1" customWidth="1"/>
    <col min="3" max="3" width="60.7109375" style="32" customWidth="1"/>
    <col min="4" max="4" width="15.140625" style="1" bestFit="1" customWidth="1"/>
    <col min="5" max="5" width="60.7109375" style="32" customWidth="1"/>
    <col min="6" max="6" width="30.140625" style="5" bestFit="1" customWidth="1"/>
    <col min="7" max="7" width="30.7109375" style="11"/>
    <col min="8" max="16384" width="30.7109375" style="1"/>
  </cols>
  <sheetData>
    <row r="1" spans="1:7" ht="26.25" x14ac:dyDescent="0.25">
      <c r="A1" s="39" t="s">
        <v>13</v>
      </c>
      <c r="B1" s="39"/>
      <c r="C1" s="39"/>
      <c r="D1" s="39"/>
      <c r="E1" s="39"/>
      <c r="F1" s="39"/>
      <c r="G1" s="12"/>
    </row>
    <row r="2" spans="1:7" ht="23.25" x14ac:dyDescent="0.25">
      <c r="A2" s="40" t="s">
        <v>10</v>
      </c>
      <c r="B2" s="40"/>
      <c r="C2" s="40"/>
      <c r="D2" s="40"/>
      <c r="E2" s="40"/>
      <c r="F2" s="40"/>
      <c r="G2" s="13"/>
    </row>
    <row r="3" spans="1:7" ht="23.25" x14ac:dyDescent="0.25">
      <c r="A3" s="43" t="s">
        <v>20</v>
      </c>
      <c r="B3" s="43"/>
      <c r="C3" s="43"/>
      <c r="D3" s="43"/>
      <c r="E3" s="43"/>
      <c r="F3" s="43"/>
      <c r="G3" s="13"/>
    </row>
    <row r="5" spans="1:7" ht="15.75" x14ac:dyDescent="0.25">
      <c r="A5" s="45" t="s">
        <v>12</v>
      </c>
      <c r="B5" s="45"/>
      <c r="C5" s="45"/>
      <c r="D5" s="45"/>
      <c r="E5" s="45"/>
      <c r="F5" s="45"/>
    </row>
    <row r="7" spans="1:7" s="23" customFormat="1" ht="42" x14ac:dyDescent="0.35">
      <c r="A7" s="42" t="s">
        <v>7</v>
      </c>
      <c r="B7" s="42"/>
      <c r="C7" s="42"/>
      <c r="D7" s="42"/>
      <c r="E7" s="42"/>
      <c r="F7" s="42"/>
      <c r="G7" s="38" t="s">
        <v>6</v>
      </c>
    </row>
    <row r="8" spans="1:7" s="4" customFormat="1" ht="30" x14ac:dyDescent="0.25">
      <c r="A8" s="36" t="s">
        <v>5</v>
      </c>
      <c r="B8" s="16" t="s">
        <v>0</v>
      </c>
      <c r="C8" s="21" t="s">
        <v>1</v>
      </c>
      <c r="D8" s="16" t="s">
        <v>2</v>
      </c>
      <c r="E8" s="21" t="s">
        <v>3</v>
      </c>
      <c r="F8" s="17" t="s">
        <v>14</v>
      </c>
      <c r="G8" s="9" t="s">
        <v>8</v>
      </c>
    </row>
    <row r="9" spans="1:7" x14ac:dyDescent="0.25">
      <c r="A9" s="34" t="s">
        <v>32</v>
      </c>
      <c r="B9" s="3">
        <v>3</v>
      </c>
      <c r="C9" s="2" t="s">
        <v>22</v>
      </c>
      <c r="D9" s="2">
        <v>1</v>
      </c>
      <c r="E9" s="2" t="s">
        <v>23</v>
      </c>
      <c r="F9" s="8">
        <f>+SUM(G9:G9)</f>
        <v>1</v>
      </c>
      <c r="G9" s="7">
        <v>1</v>
      </c>
    </row>
    <row r="10" spans="1:7" x14ac:dyDescent="0.25">
      <c r="A10" s="34" t="s">
        <v>32</v>
      </c>
      <c r="B10" s="3">
        <v>3</v>
      </c>
      <c r="C10" s="2" t="s">
        <v>22</v>
      </c>
      <c r="D10" s="2">
        <v>2</v>
      </c>
      <c r="E10" s="2" t="s">
        <v>24</v>
      </c>
      <c r="F10" s="8">
        <f>+SUM(G10:G10)</f>
        <v>1</v>
      </c>
      <c r="G10" s="7">
        <v>1</v>
      </c>
    </row>
    <row r="11" spans="1:7" x14ac:dyDescent="0.25">
      <c r="A11" s="34" t="s">
        <v>32</v>
      </c>
      <c r="B11" s="3">
        <v>24</v>
      </c>
      <c r="C11" s="2" t="s">
        <v>25</v>
      </c>
      <c r="D11" s="2">
        <v>1</v>
      </c>
      <c r="E11" s="2" t="s">
        <v>26</v>
      </c>
      <c r="F11" s="8">
        <f>+SUM(G11:G11)</f>
        <v>1</v>
      </c>
      <c r="G11" s="7">
        <v>1</v>
      </c>
    </row>
    <row r="12" spans="1:7" x14ac:dyDescent="0.25">
      <c r="A12" s="34" t="s">
        <v>32</v>
      </c>
      <c r="B12" s="3">
        <v>27</v>
      </c>
      <c r="C12" s="2" t="s">
        <v>27</v>
      </c>
      <c r="D12" s="2">
        <v>1</v>
      </c>
      <c r="E12" s="2" t="s">
        <v>28</v>
      </c>
      <c r="F12" s="8">
        <f>+SUM(G12:G12)</f>
        <v>1</v>
      </c>
      <c r="G12" s="7">
        <v>1</v>
      </c>
    </row>
    <row r="13" spans="1:7" x14ac:dyDescent="0.25">
      <c r="A13" s="34" t="s">
        <v>32</v>
      </c>
      <c r="B13" s="25">
        <v>27</v>
      </c>
      <c r="C13" s="26" t="s">
        <v>27</v>
      </c>
      <c r="D13" s="26">
        <v>2</v>
      </c>
      <c r="E13" s="26" t="s">
        <v>29</v>
      </c>
      <c r="F13" s="27">
        <f>+SUM(G13:G13)</f>
        <v>1</v>
      </c>
      <c r="G13" s="7">
        <v>1</v>
      </c>
    </row>
    <row r="14" spans="1:7" s="4" customFormat="1" x14ac:dyDescent="0.25">
      <c r="A14" s="34" t="s">
        <v>32</v>
      </c>
      <c r="B14" s="47">
        <v>29</v>
      </c>
      <c r="C14" s="2" t="s">
        <v>30</v>
      </c>
      <c r="D14" s="2">
        <v>1</v>
      </c>
      <c r="E14" s="2" t="s">
        <v>31</v>
      </c>
      <c r="F14" s="8">
        <f>+SUM(G14:G14)</f>
        <v>1</v>
      </c>
      <c r="G14" s="48">
        <v>1</v>
      </c>
    </row>
    <row r="15" spans="1:7" x14ac:dyDescent="0.25">
      <c r="A15" s="19"/>
      <c r="B15" s="4"/>
      <c r="C15" s="19"/>
      <c r="D15" s="4"/>
      <c r="E15" s="19"/>
      <c r="F15" s="18">
        <f>SUBTOTAL(9,Tableau2[TOTAL
SPECIMENS/ECHANTILLONS])</f>
        <v>6</v>
      </c>
      <c r="G15" s="18">
        <f>SUBTOTAL(9,Tableau2[C.H.U. DE BREST])</f>
        <v>6</v>
      </c>
    </row>
  </sheetData>
  <sheetProtection algorithmName="SHA-512" hashValue="TX38yNW2aqsAG0ABOLlleWKCwDIV167JQ8ij15XmSoQV0Dd/XKldVRBVLXCLtWXT/+28N4sn0aXab7stA4aLdw==" saltValue="bvPXb3xW28CCUjuwtu+CCg==" spinCount="100000" sheet="1" objects="1" scenarios="1" formatCells="0" formatColumns="0" formatRows="0" sort="0" autoFilter="0"/>
  <protectedRanges>
    <protectedRange algorithmName="SHA-512" hashValue="VsoLg+jtwPx7EbVSXvh0frLpgzPISoSpjDJ/DG9uuLHaU486gi+d/48yLXK2zMbd0O5Gv3l3N0HqMvgky7MCXw==" saltValue="4Ppghu9F65D4/sal7vQ15Q==" spinCount="100000" sqref="A1:G6 A7:F14 H1:XFD1048576 A15:G1048576" name="ADMIN"/>
    <protectedRange algorithmName="SHA-512" hashValue="L+3OoqdJUpGq5vquGJaH8O1bxoyVt/uxfmSO07t6TPecAxvmXskHkwQs59eK2CSTyqp2DBHsp/4g261XTCbuXQ==" saltValue="jdfFGifRY2ccsT4vSbkBFw==" spinCount="100000" sqref="G7:G14" name="ADMIN_2"/>
  </protectedRanges>
  <mergeCells count="5">
    <mergeCell ref="A1:F1"/>
    <mergeCell ref="A2:F2"/>
    <mergeCell ref="A3:F3"/>
    <mergeCell ref="A7:F7"/>
    <mergeCell ref="A5:F5"/>
  </mergeCells>
  <printOptions horizontalCentered="1"/>
  <pageMargins left="0.23622047244094491" right="0.23622047244094491" top="1.5748031496062993" bottom="0.19685039370078741" header="0.31496062992125984" footer="0.31496062992125984"/>
  <pageSetup paperSize="9" fitToHeight="0" orientation="landscape" r:id="rId1"/>
  <headerFooter>
    <oddHeader>&amp;C&amp;G</oddHeader>
  </headerFooter>
  <legacyDrawingHF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E12"/>
  <sheetViews>
    <sheetView showGridLines="0" zoomScale="85" zoomScaleNormal="85" workbookViewId="0">
      <pane ySplit="7" topLeftCell="A8" activePane="bottomLeft" state="frozen"/>
      <selection pane="bottomLeft" activeCell="C27" sqref="C27"/>
    </sheetView>
  </sheetViews>
  <sheetFormatPr baseColWidth="10" defaultRowHeight="15" outlineLevelCol="1" x14ac:dyDescent="0.25"/>
  <cols>
    <col min="1" max="1" width="12.5703125" style="32" bestFit="1" customWidth="1" outlineLevel="1"/>
    <col min="2" max="2" width="9.7109375" style="1" bestFit="1" customWidth="1"/>
    <col min="3" max="3" width="60.7109375" style="32" customWidth="1"/>
    <col min="4" max="5" width="22.28515625" style="5" bestFit="1" customWidth="1"/>
    <col min="6" max="16384" width="11.42578125" style="1"/>
  </cols>
  <sheetData>
    <row r="1" spans="1:5" ht="26.25" x14ac:dyDescent="0.25">
      <c r="A1" s="39" t="s">
        <v>17</v>
      </c>
      <c r="B1" s="39"/>
      <c r="C1" s="39"/>
      <c r="D1" s="39"/>
      <c r="E1" s="39"/>
    </row>
    <row r="2" spans="1:5" ht="23.25" x14ac:dyDescent="0.25">
      <c r="A2" s="40" t="s">
        <v>10</v>
      </c>
      <c r="B2" s="40"/>
      <c r="C2" s="40"/>
      <c r="D2" s="40"/>
      <c r="E2" s="40"/>
    </row>
    <row r="3" spans="1:5" ht="15.75" x14ac:dyDescent="0.25">
      <c r="A3" s="43" t="s">
        <v>20</v>
      </c>
      <c r="B3" s="43"/>
      <c r="C3" s="43"/>
      <c r="D3" s="43"/>
      <c r="E3" s="43"/>
    </row>
    <row r="4" spans="1:5" x14ac:dyDescent="0.25">
      <c r="A4" s="35"/>
      <c r="B4" s="15"/>
      <c r="C4" s="35"/>
      <c r="D4" s="44"/>
      <c r="E4" s="44"/>
    </row>
    <row r="5" spans="1:5" s="15" customFormat="1" ht="15.75" x14ac:dyDescent="0.25">
      <c r="A5" s="45" t="s">
        <v>15</v>
      </c>
      <c r="B5" s="45"/>
      <c r="C5" s="45"/>
      <c r="D5" s="45"/>
      <c r="E5" s="45"/>
    </row>
    <row r="7" spans="1:5" s="19" customFormat="1" ht="45" x14ac:dyDescent="0.25">
      <c r="A7" s="28" t="s">
        <v>5</v>
      </c>
      <c r="B7" s="29" t="s">
        <v>0</v>
      </c>
      <c r="C7" s="29" t="s">
        <v>1</v>
      </c>
      <c r="D7" s="30" t="s">
        <v>4</v>
      </c>
      <c r="E7" s="50" t="s">
        <v>11</v>
      </c>
    </row>
    <row r="8" spans="1:5" x14ac:dyDescent="0.25">
      <c r="A8" s="34" t="s">
        <v>32</v>
      </c>
      <c r="B8" s="3">
        <v>3</v>
      </c>
      <c r="C8" s="2" t="s">
        <v>22</v>
      </c>
      <c r="D8" s="8">
        <f>SUMIFS(QUANTITES!F:F,QUANTITES!B:B,LOTS!B8)</f>
        <v>408</v>
      </c>
      <c r="E8" s="49">
        <f t="shared" ref="E8:E11" si="0">D8*4</f>
        <v>1632</v>
      </c>
    </row>
    <row r="9" spans="1:5" x14ac:dyDescent="0.25">
      <c r="A9" s="34" t="s">
        <v>32</v>
      </c>
      <c r="B9" s="3">
        <v>24</v>
      </c>
      <c r="C9" s="2" t="s">
        <v>25</v>
      </c>
      <c r="D9" s="8">
        <f>SUMIFS(QUANTITES!F:F,QUANTITES!B:B,LOTS!B9)</f>
        <v>110</v>
      </c>
      <c r="E9" s="49">
        <f t="shared" si="0"/>
        <v>440</v>
      </c>
    </row>
    <row r="10" spans="1:5" x14ac:dyDescent="0.25">
      <c r="A10" s="34" t="s">
        <v>32</v>
      </c>
      <c r="B10" s="3">
        <v>27</v>
      </c>
      <c r="C10" s="2" t="s">
        <v>27</v>
      </c>
      <c r="D10" s="8">
        <f>SUMIFS(QUANTITES!F:F,QUANTITES!B:B,LOTS!B10)</f>
        <v>100</v>
      </c>
      <c r="E10" s="49">
        <f t="shared" si="0"/>
        <v>400</v>
      </c>
    </row>
    <row r="11" spans="1:5" x14ac:dyDescent="0.25">
      <c r="A11" s="34" t="s">
        <v>32</v>
      </c>
      <c r="B11" s="3">
        <v>29</v>
      </c>
      <c r="C11" s="2" t="s">
        <v>30</v>
      </c>
      <c r="D11" s="8">
        <f>SUMIFS(QUANTITES!F:F,QUANTITES!B:B,LOTS!B11)</f>
        <v>100</v>
      </c>
      <c r="E11" s="49">
        <f t="shared" si="0"/>
        <v>400</v>
      </c>
    </row>
    <row r="12" spans="1:5" s="4" customFormat="1" x14ac:dyDescent="0.25">
      <c r="A12" s="19"/>
      <c r="C12" s="19"/>
      <c r="D12" s="18">
        <f>SUBTOTAL(9,Tableau3[QUANTITE TOTALE
ESTIMATIVE])</f>
        <v>718</v>
      </c>
      <c r="E12" s="18">
        <f>SUBTOTAL(9,Tableau3[QUANTITE TOTALE
MAXIMALE
(coefficient 4)])</f>
        <v>2872</v>
      </c>
    </row>
  </sheetData>
  <sheetProtection algorithmName="SHA-512" hashValue="RgI2jAMCnuUhI+H7JjM59ndSqXHWD4t83q7S96u5q2hvsdX3mbv43urdHTpVVuldEXLU389jwKyi+wm4+M4DPA==" saltValue="UGH3NDgYpv7I398JsmQr4Q==" spinCount="100000" sheet="1" objects="1" scenarios="1" formatCells="0" formatColumns="0" formatRows="0" sort="0" autoFilter="0"/>
  <protectedRanges>
    <protectedRange algorithmName="SHA-512" hashValue="0ocYbuULVL7HEZdGlKYE334mJt/zbE4VOu49DvJfHRwf2hvBLlpAg91qEk+AgGd30/E8gYT12GjTATq1UR3eVQ==" saltValue="U6Q1PESzlfhJK8YDPbiWSQ==" spinCount="100000" sqref="A6:XFD1048576 A1:XFD5" name="ADMIN"/>
  </protectedRanges>
  <mergeCells count="4">
    <mergeCell ref="A1:E1"/>
    <mergeCell ref="A2:E2"/>
    <mergeCell ref="A3:E3"/>
    <mergeCell ref="A5:E5"/>
  </mergeCells>
  <printOptions horizontalCentered="1"/>
  <pageMargins left="0.23622047244094491" right="0.23622047244094491" top="1.5748031496062993" bottom="0.19685039370078741" header="0.31496062992125984" footer="0.31496062992125984"/>
  <pageSetup paperSize="9" fitToHeight="0" orientation="landscape" r:id="rId1"/>
  <headerFooter>
    <oddHeader>&amp;C&amp;G</oddHeader>
  </headerFooter>
  <legacyDrawingHF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QUANTITES</vt:lpstr>
      <vt:lpstr>SPECIMENS-ECHANTILLONS</vt:lpstr>
      <vt:lpstr>LOTS</vt:lpstr>
    </vt:vector>
  </TitlesOfParts>
  <Company>CHRU BREST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LEPIOUF MARION</dc:creator>
  <cp:lastModifiedBy>LEPIOUF MARION</cp:lastModifiedBy>
  <cp:lastPrinted>2024-02-09T14:37:26Z</cp:lastPrinted>
  <dcterms:created xsi:type="dcterms:W3CDTF">2023-01-25T10:16:38Z</dcterms:created>
  <dcterms:modified xsi:type="dcterms:W3CDTF">2025-12-22T08:47:59Z</dcterms:modified>
</cp:coreProperties>
</file>